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CGITR (Intra)\ITR (Intra)\Equipe Nacional ITR\MATERIAL DE APOIO\Modelos\"/>
    </mc:Choice>
  </mc:AlternateContent>
  <xr:revisionPtr revIDLastSave="0" documentId="8_{B4B2BA6D-1F50-4EC6-9030-2462C23F820D}" xr6:coauthVersionLast="47" xr6:coauthVersionMax="47" xr10:uidLastSave="{00000000-0000-0000-0000-000000000000}"/>
  <bookViews>
    <workbookView xWindow="36090" yWindow="3315" windowWidth="17250" windowHeight="8865" xr2:uid="{00000000-000D-0000-FFFF-FFFF00000000}"/>
  </bookViews>
  <sheets>
    <sheet name="2019" sheetId="8" r:id="rId1"/>
    <sheet name="Alíquotas" sheetId="2" r:id="rId2"/>
  </sheets>
  <definedNames>
    <definedName name="B_Camp10">Alíquotas!$E$61:$E$66</definedName>
    <definedName name="B_camp11">Alíquotas!$F$61:$F$66</definedName>
    <definedName name="B_camp12">Alíquotas!$G$61:$G$66</definedName>
    <definedName name="B_Camp13">Alíquotas!$H$61:$H$66</definedName>
    <definedName name="B_Camp14">Alíquotas!$I$61:$I$66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8" l="1"/>
  <c r="E43" i="8"/>
  <c r="F42" i="8"/>
  <c r="F38" i="8"/>
  <c r="E38" i="8"/>
  <c r="D38" i="8"/>
  <c r="K31" i="8"/>
  <c r="E73" i="8" s="1"/>
  <c r="F73" i="8" s="1"/>
  <c r="F30" i="8"/>
  <c r="E30" i="8"/>
  <c r="D30" i="8"/>
  <c r="E17" i="8"/>
  <c r="D17" i="8"/>
  <c r="D39" i="8" s="1"/>
  <c r="D41" i="8" s="1"/>
  <c r="K9" i="8"/>
  <c r="D73" i="8" s="1"/>
  <c r="C73" i="8" s="1"/>
  <c r="J9" i="8"/>
  <c r="D72" i="8" s="1"/>
  <c r="C72" i="8" s="1"/>
  <c r="I9" i="8"/>
  <c r="D71" i="8" s="1"/>
  <c r="C71" i="8" s="1"/>
  <c r="H9" i="8"/>
  <c r="D70" i="8" s="1"/>
  <c r="C70" i="8" s="1"/>
  <c r="D42" i="8" l="1"/>
  <c r="F17" i="8"/>
  <c r="D19" i="8"/>
  <c r="D31" i="8" s="1"/>
  <c r="H31" i="8" s="1"/>
  <c r="E70" i="8" s="1"/>
  <c r="F70" i="8" s="1"/>
  <c r="D43" i="8" s="1"/>
  <c r="E19" i="8"/>
  <c r="E31" i="8" s="1"/>
  <c r="I31" i="8" s="1"/>
  <c r="E71" i="8" s="1"/>
  <c r="F71" i="8" s="1"/>
  <c r="E44" i="8" s="1"/>
  <c r="F19" i="8" l="1"/>
  <c r="F31" i="8" s="1"/>
  <c r="J31" i="8" s="1"/>
  <c r="E72" i="8" s="1"/>
  <c r="F72" i="8" s="1"/>
  <c r="F43" i="8" s="1"/>
  <c r="F44" i="8" s="1"/>
  <c r="D45" i="8"/>
  <c r="D44" i="8" s="1"/>
  <c r="D70" i="2"/>
  <c r="C70" i="2" s="1"/>
  <c r="F46" i="8" l="1"/>
  <c r="E46" i="8"/>
  <c r="D72" i="2"/>
  <c r="C72" i="2" s="1"/>
  <c r="D71" i="2"/>
  <c r="C71" i="2" s="1"/>
  <c r="E71" i="2" l="1"/>
  <c r="F71" i="2" s="1"/>
  <c r="E72" i="2" l="1"/>
  <c r="F72" i="2" s="1"/>
  <c r="E70" i="2" l="1"/>
  <c r="F70" i="2" s="1"/>
</calcChain>
</file>

<file path=xl/sharedStrings.xml><?xml version="1.0" encoding="utf-8"?>
<sst xmlns="http://schemas.openxmlformats.org/spreadsheetml/2006/main" count="64" uniqueCount="53">
  <si>
    <t>área total</t>
  </si>
  <si>
    <t>área de reserva legal</t>
  </si>
  <si>
    <t>área ocupada com benfeitoria</t>
  </si>
  <si>
    <t>área com produtos vegetais</t>
  </si>
  <si>
    <t>área com pastagem</t>
  </si>
  <si>
    <t>DISTRIBUIÇÃO DA ÁREA UTILIZADA</t>
  </si>
  <si>
    <t>CALCULO DO VALOR DA TERRA NUA</t>
  </si>
  <si>
    <t>Valor Total do Imóvel</t>
  </si>
  <si>
    <t>Valora das Culturas, Pastagens Cultivadas Florestas Plantadas</t>
  </si>
  <si>
    <t>Cálculo do Imposto</t>
  </si>
  <si>
    <t xml:space="preserve">Notificação </t>
  </si>
  <si>
    <t>Lançamento</t>
  </si>
  <si>
    <t>Valor da Terra Nua Tributável (09/01)*24</t>
  </si>
  <si>
    <t>Valor da Terra Nua (21-22-23)</t>
  </si>
  <si>
    <t>Alíquota</t>
  </si>
  <si>
    <t xml:space="preserve">DISTRIBUIÇÃO DA ÁREA </t>
  </si>
  <si>
    <t xml:space="preserve"> DO IMÓVEL</t>
  </si>
  <si>
    <t>Declaração</t>
  </si>
  <si>
    <t>Original</t>
  </si>
  <si>
    <t>Grau de Utilização do solo (19/11)*100</t>
  </si>
  <si>
    <t>área aproveitável (0 9 - 10)</t>
  </si>
  <si>
    <t>Imposto devido (25*26)/100</t>
  </si>
  <si>
    <t>50 até 200</t>
  </si>
  <si>
    <t>200 até 500</t>
  </si>
  <si>
    <t>500 até 1000</t>
  </si>
  <si>
    <t>1000 até 5000</t>
  </si>
  <si>
    <t>65 até 80</t>
  </si>
  <si>
    <t>50 até 65</t>
  </si>
  <si>
    <t>30 até 50</t>
  </si>
  <si>
    <t>Grau de utilização %</t>
  </si>
  <si>
    <t>Área</t>
  </si>
  <si>
    <t xml:space="preserve"> (Hectares)</t>
  </si>
  <si>
    <t>Nome:</t>
  </si>
  <si>
    <t>Área de preservação Permanente</t>
  </si>
  <si>
    <t>Área de interesse Ecológico</t>
  </si>
  <si>
    <t>Área de Servidão Florestal ou Ambiental</t>
  </si>
  <si>
    <t>Área Coberta por Florestas Nativas</t>
  </si>
  <si>
    <t>Área Alagada de Reservatório Usina Hidroeletrica - Autorizada</t>
  </si>
  <si>
    <t>área tributável (01 -02-03-04-05-06-07-08)</t>
  </si>
  <si>
    <t>Áréa de descanso</t>
  </si>
  <si>
    <t>Área com Reflorestamento (Essências, Exóticas ou Nativas)</t>
  </si>
  <si>
    <t>Área de Exploração Extrativa</t>
  </si>
  <si>
    <t>Área de Atividade Granjeira ou Aquicola</t>
  </si>
  <si>
    <t>Área de Frustração de Safra ou Destruição de Pastagem - Calamidade Publica</t>
  </si>
  <si>
    <t>área utilizada na Atividade Rural (12 +...+ 18)</t>
  </si>
  <si>
    <t xml:space="preserve">Revisão </t>
  </si>
  <si>
    <t xml:space="preserve">( Imposto Lançado) -  (Imposto na DITR)  = </t>
  </si>
  <si>
    <t>CPF  CNPJ</t>
  </si>
  <si>
    <t>Valor das Constr. Instalações e Benfeitorias</t>
  </si>
  <si>
    <t>Área de Reserva particular do Patrimônio</t>
  </si>
  <si>
    <t>&gt; 80</t>
  </si>
  <si>
    <t>CIB</t>
  </si>
  <si>
    <t>EXERCÍCIO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</si>
</sst>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_-;\-* #,##0.0000_-;_-* &quot;-&quot;??_-;_-@_-"/>
    <numFmt numFmtId="165" formatCode="_-* #,##0.000000_-;\-* #,##0.0000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2" tint="-0.249977111117893"/>
      <name val="Calibri"/>
      <family val="2"/>
      <scheme val="minor"/>
    </font>
    <font>
      <i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2" xfId="0" applyBorder="1"/>
    <xf numFmtId="0" fontId="0" fillId="0" borderId="3" xfId="0" applyBorder="1"/>
    <xf numFmtId="0" fontId="4" fillId="0" borderId="0" xfId="0" applyFont="1"/>
    <xf numFmtId="43" fontId="4" fillId="0" borderId="0" xfId="1" applyFont="1"/>
    <xf numFmtId="43" fontId="5" fillId="0" borderId="2" xfId="1" applyFont="1" applyBorder="1"/>
    <xf numFmtId="0" fontId="5" fillId="0" borderId="0" xfId="0" applyFont="1"/>
    <xf numFmtId="43" fontId="5" fillId="0" borderId="0" xfId="1" applyFont="1" applyBorder="1"/>
    <xf numFmtId="0" fontId="5" fillId="0" borderId="3" xfId="0" applyFont="1" applyBorder="1"/>
    <xf numFmtId="43" fontId="5" fillId="0" borderId="3" xfId="1" applyFont="1" applyBorder="1"/>
    <xf numFmtId="0" fontId="0" fillId="0" borderId="9" xfId="0" applyBorder="1"/>
    <xf numFmtId="0" fontId="0" fillId="0" borderId="16" xfId="0" applyBorder="1"/>
    <xf numFmtId="0" fontId="0" fillId="0" borderId="18" xfId="0" applyBorder="1"/>
    <xf numFmtId="43" fontId="5" fillId="0" borderId="17" xfId="1" applyFont="1" applyBorder="1"/>
    <xf numFmtId="43" fontId="5" fillId="0" borderId="14" xfId="1" applyFont="1" applyBorder="1"/>
    <xf numFmtId="43" fontId="5" fillId="0" borderId="14" xfId="0" applyNumberFormat="1" applyFont="1" applyBorder="1"/>
    <xf numFmtId="0" fontId="5" fillId="0" borderId="14" xfId="0" applyFont="1" applyBorder="1"/>
    <xf numFmtId="0" fontId="5" fillId="0" borderId="19" xfId="0" applyFont="1" applyBorder="1"/>
    <xf numFmtId="43" fontId="5" fillId="0" borderId="19" xfId="1" applyFont="1" applyBorder="1"/>
    <xf numFmtId="0" fontId="3" fillId="0" borderId="21" xfId="0" applyFont="1" applyBorder="1"/>
    <xf numFmtId="4" fontId="5" fillId="0" borderId="14" xfId="0" applyNumberFormat="1" applyFont="1" applyBorder="1"/>
    <xf numFmtId="0" fontId="3" fillId="3" borderId="6" xfId="0" applyFont="1" applyFill="1" applyBorder="1"/>
    <xf numFmtId="0" fontId="0" fillId="3" borderId="14" xfId="0" applyFill="1" applyBorder="1"/>
    <xf numFmtId="0" fontId="3" fillId="3" borderId="9" xfId="0" applyFont="1" applyFill="1" applyBorder="1" applyAlignment="1">
      <alignment horizontal="justify" vertical="center"/>
    </xf>
    <xf numFmtId="0" fontId="9" fillId="0" borderId="0" xfId="0" applyFont="1"/>
    <xf numFmtId="0" fontId="9" fillId="2" borderId="9" xfId="0" applyFont="1" applyFill="1" applyBorder="1" applyAlignment="1">
      <alignment horizontal="justify" vertical="center"/>
    </xf>
    <xf numFmtId="0" fontId="0" fillId="2" borderId="0" xfId="0" applyFill="1"/>
    <xf numFmtId="0" fontId="0" fillId="4" borderId="9" xfId="0" applyFill="1" applyBorder="1"/>
    <xf numFmtId="0" fontId="5" fillId="4" borderId="14" xfId="0" applyFont="1" applyFill="1" applyBorder="1"/>
    <xf numFmtId="43" fontId="5" fillId="4" borderId="0" xfId="1" applyFont="1" applyFill="1" applyBorder="1"/>
    <xf numFmtId="0" fontId="0" fillId="4" borderId="20" xfId="0" applyFill="1" applyBorder="1"/>
    <xf numFmtId="0" fontId="3" fillId="4" borderId="21" xfId="0" applyFont="1" applyFill="1" applyBorder="1"/>
    <xf numFmtId="43" fontId="5" fillId="4" borderId="21" xfId="1" applyFont="1" applyFill="1" applyBorder="1"/>
    <xf numFmtId="0" fontId="10" fillId="0" borderId="0" xfId="0" applyFont="1"/>
    <xf numFmtId="0" fontId="10" fillId="2" borderId="0" xfId="0" applyFont="1" applyFill="1"/>
    <xf numFmtId="0" fontId="10" fillId="2" borderId="6" xfId="0" applyFont="1" applyFill="1" applyBorder="1" applyAlignment="1">
      <alignment horizontal="center"/>
    </xf>
    <xf numFmtId="0" fontId="10" fillId="2" borderId="8" xfId="0" applyFont="1" applyFill="1" applyBorder="1"/>
    <xf numFmtId="0" fontId="11" fillId="2" borderId="0" xfId="0" applyFont="1" applyFill="1"/>
    <xf numFmtId="0" fontId="12" fillId="2" borderId="9" xfId="0" applyFont="1" applyFill="1" applyBorder="1" applyAlignment="1">
      <alignment horizontal="center"/>
    </xf>
    <xf numFmtId="0" fontId="11" fillId="2" borderId="14" xfId="0" applyFont="1" applyFill="1" applyBorder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0" fillId="2" borderId="15" xfId="0" applyFont="1" applyFill="1" applyBorder="1"/>
    <xf numFmtId="0" fontId="11" fillId="2" borderId="9" xfId="0" applyFont="1" applyFill="1" applyBorder="1" applyAlignment="1">
      <alignment horizontal="center"/>
    </xf>
    <xf numFmtId="43" fontId="11" fillId="2" borderId="5" xfId="1" applyFont="1" applyFill="1" applyBorder="1"/>
    <xf numFmtId="43" fontId="11" fillId="2" borderId="10" xfId="1" applyFont="1" applyFill="1" applyBorder="1"/>
    <xf numFmtId="43" fontId="11" fillId="2" borderId="12" xfId="1" applyFont="1" applyFill="1" applyBorder="1"/>
    <xf numFmtId="43" fontId="11" fillId="2" borderId="13" xfId="1" applyFont="1" applyFill="1" applyBorder="1"/>
    <xf numFmtId="0" fontId="11" fillId="0" borderId="0" xfId="0" applyFont="1"/>
    <xf numFmtId="0" fontId="10" fillId="4" borderId="14" xfId="0" applyFont="1" applyFill="1" applyBorder="1"/>
    <xf numFmtId="43" fontId="10" fillId="0" borderId="0" xfId="0" applyNumberFormat="1" applyFont="1"/>
    <xf numFmtId="164" fontId="10" fillId="0" borderId="0" xfId="0" applyNumberFormat="1" applyFont="1"/>
    <xf numFmtId="0" fontId="0" fillId="2" borderId="14" xfId="0" applyFill="1" applyBorder="1"/>
    <xf numFmtId="0" fontId="2" fillId="4" borderId="14" xfId="0" applyFont="1" applyFill="1" applyBorder="1" applyAlignment="1">
      <alignment horizontal="center"/>
    </xf>
    <xf numFmtId="0" fontId="13" fillId="0" borderId="0" xfId="0" applyFont="1"/>
    <xf numFmtId="43" fontId="14" fillId="4" borderId="21" xfId="1" applyFont="1" applyFill="1" applyBorder="1"/>
    <xf numFmtId="43" fontId="14" fillId="4" borderId="22" xfId="0" applyNumberFormat="1" applyFont="1" applyFill="1" applyBorder="1"/>
    <xf numFmtId="43" fontId="15" fillId="0" borderId="0" xfId="1" applyFont="1" applyBorder="1"/>
    <xf numFmtId="43" fontId="10" fillId="0" borderId="14" xfId="1" applyFont="1" applyBorder="1"/>
    <xf numFmtId="43" fontId="10" fillId="0" borderId="17" xfId="1" applyFont="1" applyBorder="1"/>
    <xf numFmtId="0" fontId="16" fillId="2" borderId="4" xfId="0" applyFont="1" applyFill="1" applyBorder="1"/>
    <xf numFmtId="0" fontId="16" fillId="2" borderId="5" xfId="0" applyFont="1" applyFill="1" applyBorder="1"/>
    <xf numFmtId="0" fontId="16" fillId="2" borderId="10" xfId="0" applyFont="1" applyFill="1" applyBorder="1"/>
    <xf numFmtId="0" fontId="16" fillId="2" borderId="1" xfId="0" applyFont="1" applyFill="1" applyBorder="1"/>
    <xf numFmtId="0" fontId="16" fillId="2" borderId="12" xfId="0" applyFont="1" applyFill="1" applyBorder="1"/>
    <xf numFmtId="165" fontId="4" fillId="4" borderId="0" xfId="1" applyNumberFormat="1" applyFont="1" applyFill="1" applyBorder="1"/>
    <xf numFmtId="43" fontId="4" fillId="4" borderId="0" xfId="1" applyFont="1" applyFill="1" applyBorder="1"/>
    <xf numFmtId="164" fontId="4" fillId="4" borderId="0" xfId="1" applyNumberFormat="1" applyFont="1" applyFill="1" applyBorder="1"/>
    <xf numFmtId="10" fontId="5" fillId="0" borderId="14" xfId="0" applyNumberFormat="1" applyFont="1" applyBorder="1"/>
    <xf numFmtId="0" fontId="7" fillId="3" borderId="9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7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/>
    </xf>
    <xf numFmtId="0" fontId="0" fillId="4" borderId="0" xfId="0" applyFill="1"/>
    <xf numFmtId="0" fontId="10" fillId="4" borderId="0" xfId="0" applyFont="1" applyFill="1"/>
    <xf numFmtId="0" fontId="5" fillId="4" borderId="0" xfId="0" applyFont="1" applyFill="1"/>
    <xf numFmtId="0" fontId="3" fillId="4" borderId="0" xfId="0" applyFont="1" applyFill="1"/>
    <xf numFmtId="10" fontId="5" fillId="0" borderId="0" xfId="0" applyNumberFormat="1" applyFont="1"/>
    <xf numFmtId="0" fontId="8" fillId="3" borderId="7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C3CE-234A-42C8-AB78-24F8278DE4A2}">
  <dimension ref="A1:S73"/>
  <sheetViews>
    <sheetView showGridLines="0" tabSelected="1" zoomScale="70" zoomScaleNormal="70" workbookViewId="0">
      <selection activeCell="E18" sqref="E18"/>
    </sheetView>
  </sheetViews>
  <sheetFormatPr defaultRowHeight="14.4" x14ac:dyDescent="0.3"/>
  <cols>
    <col min="1" max="1" width="5" customWidth="1"/>
    <col min="2" max="2" width="8.44140625" customWidth="1"/>
    <col min="3" max="3" width="48.6640625" customWidth="1"/>
    <col min="4" max="4" width="22.109375" customWidth="1"/>
    <col min="5" max="5" width="19.33203125" customWidth="1"/>
    <col min="6" max="6" width="20.88671875" customWidth="1"/>
    <col min="8" max="8" width="9.109375" style="3"/>
    <col min="9" max="9" width="10.5546875" style="3" bestFit="1" customWidth="1"/>
    <col min="10" max="10" width="11.5546875" style="3" bestFit="1" customWidth="1"/>
  </cols>
  <sheetData>
    <row r="1" spans="1:14" ht="15" thickBot="1" x14ac:dyDescent="0.35">
      <c r="G1" s="26"/>
    </row>
    <row r="2" spans="1:14" ht="18" x14ac:dyDescent="0.35">
      <c r="B2" s="21" t="s">
        <v>32</v>
      </c>
      <c r="C2" s="80"/>
      <c r="D2" s="80"/>
      <c r="E2" s="80"/>
      <c r="F2" s="81"/>
      <c r="G2" s="26"/>
      <c r="J2" s="82"/>
      <c r="K2" s="82"/>
      <c r="L2" s="82"/>
    </row>
    <row r="3" spans="1:14" ht="15.6" x14ac:dyDescent="0.3">
      <c r="B3" s="71" t="s">
        <v>51</v>
      </c>
      <c r="C3" s="73"/>
      <c r="D3" s="72"/>
      <c r="E3" s="72"/>
      <c r="F3" s="22"/>
      <c r="G3" s="26"/>
    </row>
    <row r="4" spans="1:14" ht="36" x14ac:dyDescent="0.3">
      <c r="B4" s="23" t="s">
        <v>47</v>
      </c>
      <c r="C4" s="73"/>
      <c r="D4" s="72"/>
      <c r="E4" s="72"/>
      <c r="F4" s="22"/>
      <c r="G4" s="26"/>
    </row>
    <row r="5" spans="1:14" ht="24" customHeight="1" x14ac:dyDescent="0.45">
      <c r="A5" s="24"/>
      <c r="B5" s="25"/>
      <c r="C5" s="83" t="s">
        <v>52</v>
      </c>
      <c r="D5" s="83"/>
      <c r="E5" s="83"/>
      <c r="F5" s="54"/>
      <c r="G5" s="26"/>
    </row>
    <row r="6" spans="1:14" ht="21" x14ac:dyDescent="0.4">
      <c r="B6" s="27"/>
      <c r="C6" s="74" t="s">
        <v>15</v>
      </c>
      <c r="D6" s="74" t="s">
        <v>17</v>
      </c>
      <c r="E6" s="74" t="s">
        <v>10</v>
      </c>
      <c r="F6" s="55" t="s">
        <v>45</v>
      </c>
      <c r="G6" s="26"/>
    </row>
    <row r="7" spans="1:14" ht="21" x14ac:dyDescent="0.4">
      <c r="B7" s="27"/>
      <c r="C7" s="74" t="s">
        <v>16</v>
      </c>
      <c r="D7" s="74" t="s">
        <v>18</v>
      </c>
      <c r="E7" s="74" t="s">
        <v>11</v>
      </c>
      <c r="F7" s="55"/>
      <c r="G7" s="26"/>
    </row>
    <row r="8" spans="1:14" x14ac:dyDescent="0.3">
      <c r="B8" s="27"/>
      <c r="C8" s="75"/>
      <c r="D8" s="75"/>
      <c r="E8" s="76"/>
      <c r="F8" s="51"/>
      <c r="G8" s="34"/>
      <c r="H8" s="33"/>
      <c r="I8" s="33"/>
      <c r="J8" s="33"/>
      <c r="K8" s="33"/>
      <c r="L8" s="33"/>
      <c r="M8" s="33"/>
      <c r="N8" s="33"/>
    </row>
    <row r="9" spans="1:14" x14ac:dyDescent="0.3">
      <c r="B9" s="10">
        <v>1</v>
      </c>
      <c r="C9" t="s">
        <v>0</v>
      </c>
      <c r="D9" s="7">
        <v>415.2</v>
      </c>
      <c r="E9" s="7">
        <v>415.2</v>
      </c>
      <c r="F9" s="14">
        <v>415.2</v>
      </c>
      <c r="G9" s="33"/>
      <c r="H9" s="56">
        <f>IF(D9&lt;=50,1,IF(D9&lt;=200,2,IF(D9&lt;=500,3,IF(D9&lt;=1000,4,IF(D9&lt;=5000,5,6)))))</f>
        <v>3</v>
      </c>
      <c r="I9" s="56">
        <f t="shared" ref="I9:K9" si="0">IF(E9&lt;=50,1,IF(E9&lt;=200,2,IF(E9&lt;=500,3,IF(E9&lt;=1000,4,IF(E9&lt;=5000,5,6)))))</f>
        <v>3</v>
      </c>
      <c r="J9" s="56">
        <f t="shared" si="0"/>
        <v>3</v>
      </c>
      <c r="K9" s="56">
        <f t="shared" si="0"/>
        <v>1</v>
      </c>
      <c r="L9" s="33"/>
      <c r="M9" s="33"/>
      <c r="N9" s="33"/>
    </row>
    <row r="10" spans="1:14" x14ac:dyDescent="0.3">
      <c r="B10" s="10">
        <v>2</v>
      </c>
      <c r="C10" t="s">
        <v>33</v>
      </c>
      <c r="D10" s="7">
        <v>12.4</v>
      </c>
      <c r="E10" s="7">
        <v>0</v>
      </c>
      <c r="F10" s="60">
        <v>0</v>
      </c>
      <c r="G10" s="33"/>
      <c r="H10" s="33"/>
      <c r="I10" s="33"/>
      <c r="J10" s="33"/>
      <c r="K10" s="33"/>
      <c r="L10" s="33"/>
      <c r="M10" s="33"/>
      <c r="N10" s="33"/>
    </row>
    <row r="11" spans="1:14" x14ac:dyDescent="0.3">
      <c r="B11" s="10">
        <v>3</v>
      </c>
      <c r="C11" t="s">
        <v>1</v>
      </c>
      <c r="D11" s="7">
        <v>104.7</v>
      </c>
      <c r="E11" s="7">
        <v>0</v>
      </c>
      <c r="F11" s="60">
        <v>104.7</v>
      </c>
      <c r="G11" s="33"/>
      <c r="H11" s="33"/>
      <c r="I11" s="33"/>
      <c r="J11" s="33"/>
      <c r="K11" s="33"/>
      <c r="L11" s="33"/>
      <c r="M11" s="33"/>
      <c r="N11" s="33"/>
    </row>
    <row r="12" spans="1:14" x14ac:dyDescent="0.3">
      <c r="B12" s="10">
        <v>4</v>
      </c>
      <c r="C12" t="s">
        <v>49</v>
      </c>
      <c r="D12" s="7">
        <v>0</v>
      </c>
      <c r="E12" s="7">
        <v>0</v>
      </c>
      <c r="F12" s="60">
        <v>0</v>
      </c>
      <c r="G12" s="33"/>
      <c r="H12" s="33"/>
      <c r="I12" s="33"/>
      <c r="J12" s="33"/>
      <c r="K12" s="33"/>
      <c r="L12" s="33"/>
      <c r="M12" s="33"/>
      <c r="N12" s="33"/>
    </row>
    <row r="13" spans="1:14" x14ac:dyDescent="0.3">
      <c r="B13" s="10">
        <v>5</v>
      </c>
      <c r="C13" t="s">
        <v>34</v>
      </c>
      <c r="D13" s="7"/>
      <c r="E13" s="7"/>
      <c r="F13" s="60"/>
      <c r="G13" s="33"/>
      <c r="H13" s="33"/>
      <c r="I13" s="33"/>
      <c r="J13" s="33"/>
      <c r="K13" s="33"/>
      <c r="L13" s="33"/>
      <c r="M13" s="33"/>
      <c r="N13" s="33"/>
    </row>
    <row r="14" spans="1:14" x14ac:dyDescent="0.3">
      <c r="B14" s="10">
        <v>6</v>
      </c>
      <c r="C14" t="s">
        <v>35</v>
      </c>
      <c r="D14" s="7"/>
      <c r="E14" s="7"/>
      <c r="F14" s="60"/>
      <c r="G14" s="33"/>
      <c r="H14" s="33"/>
      <c r="I14" s="33"/>
      <c r="J14" s="33"/>
      <c r="K14" s="33"/>
      <c r="L14" s="33"/>
      <c r="M14" s="33"/>
      <c r="N14" s="33"/>
    </row>
    <row r="15" spans="1:14" x14ac:dyDescent="0.3">
      <c r="B15" s="10">
        <v>7</v>
      </c>
      <c r="C15" t="s">
        <v>36</v>
      </c>
      <c r="D15" s="7">
        <v>104.5</v>
      </c>
      <c r="E15" s="7"/>
      <c r="F15" s="60"/>
      <c r="G15" s="33"/>
      <c r="H15" s="33"/>
      <c r="I15" s="33"/>
      <c r="J15" s="33"/>
      <c r="K15" s="33"/>
      <c r="L15" s="33"/>
      <c r="M15" s="33"/>
      <c r="N15" s="33"/>
    </row>
    <row r="16" spans="1:14" x14ac:dyDescent="0.3">
      <c r="B16" s="10">
        <v>8</v>
      </c>
      <c r="C16" t="s">
        <v>37</v>
      </c>
      <c r="D16" s="7">
        <v>0</v>
      </c>
      <c r="E16" s="7"/>
      <c r="F16" s="60"/>
      <c r="G16" s="33"/>
      <c r="H16" s="33"/>
      <c r="I16" s="33"/>
      <c r="J16" s="33"/>
      <c r="K16" s="33"/>
      <c r="L16" s="33"/>
      <c r="M16" s="33"/>
      <c r="N16" s="33"/>
    </row>
    <row r="17" spans="2:14" x14ac:dyDescent="0.3">
      <c r="B17" s="10">
        <v>9</v>
      </c>
      <c r="C17" t="s">
        <v>38</v>
      </c>
      <c r="D17" s="7">
        <f>(D9-(SUM(D10:D16)))</f>
        <v>193.59999999999997</v>
      </c>
      <c r="E17" s="7">
        <f t="shared" ref="E17:F17" si="1">(E9-(SUM(E10:E16)))</f>
        <v>415.2</v>
      </c>
      <c r="F17" s="14">
        <f t="shared" si="1"/>
        <v>310.5</v>
      </c>
      <c r="G17" s="33"/>
      <c r="H17" s="33"/>
      <c r="I17" s="33"/>
      <c r="J17" s="33"/>
      <c r="K17" s="33"/>
      <c r="L17" s="33"/>
      <c r="M17" s="33"/>
      <c r="N17" s="33"/>
    </row>
    <row r="18" spans="2:14" x14ac:dyDescent="0.3">
      <c r="B18" s="10">
        <v>10</v>
      </c>
      <c r="C18" t="s">
        <v>2</v>
      </c>
      <c r="D18" s="7">
        <v>5</v>
      </c>
      <c r="E18" s="7">
        <v>5</v>
      </c>
      <c r="F18" s="14">
        <v>5</v>
      </c>
      <c r="G18" s="33"/>
      <c r="H18" s="33"/>
      <c r="I18" s="33"/>
      <c r="J18" s="33"/>
      <c r="K18" s="33"/>
      <c r="L18" s="33"/>
      <c r="M18" s="33"/>
      <c r="N18" s="33"/>
    </row>
    <row r="19" spans="2:14" x14ac:dyDescent="0.3">
      <c r="B19" s="12">
        <v>11</v>
      </c>
      <c r="C19" s="2" t="s">
        <v>20</v>
      </c>
      <c r="D19" s="9">
        <f>D17-D18</f>
        <v>188.59999999999997</v>
      </c>
      <c r="E19" s="9">
        <f>E17-E18</f>
        <v>410.2</v>
      </c>
      <c r="F19" s="18">
        <f t="shared" ref="F19" si="2">F17-F18</f>
        <v>305.5</v>
      </c>
      <c r="G19" s="33"/>
      <c r="H19" s="33"/>
      <c r="I19" s="33"/>
      <c r="J19" s="33"/>
      <c r="K19" s="33"/>
      <c r="L19" s="33"/>
      <c r="M19" s="33"/>
      <c r="N19" s="33"/>
    </row>
    <row r="20" spans="2:14" x14ac:dyDescent="0.3">
      <c r="B20" s="27"/>
      <c r="C20" s="75"/>
      <c r="D20" s="77"/>
      <c r="E20" s="77"/>
      <c r="F20" s="28"/>
      <c r="G20" s="33"/>
      <c r="H20" s="33"/>
      <c r="I20" s="33"/>
      <c r="J20" s="33"/>
      <c r="K20" s="33"/>
      <c r="L20" s="33"/>
      <c r="M20" s="33"/>
      <c r="N20" s="33"/>
    </row>
    <row r="21" spans="2:14" ht="18" x14ac:dyDescent="0.35">
      <c r="B21" s="27"/>
      <c r="C21" s="78" t="s">
        <v>5</v>
      </c>
      <c r="D21" s="77"/>
      <c r="E21" s="77"/>
      <c r="F21" s="28"/>
      <c r="G21" s="33"/>
      <c r="H21" s="33"/>
      <c r="I21" s="33"/>
      <c r="J21" s="33"/>
      <c r="K21" s="33"/>
      <c r="L21" s="33"/>
      <c r="M21" s="33"/>
      <c r="N21" s="33"/>
    </row>
    <row r="22" spans="2:14" x14ac:dyDescent="0.3">
      <c r="B22" s="27"/>
      <c r="C22" s="75"/>
      <c r="D22" s="77"/>
      <c r="E22" s="77"/>
      <c r="F22" s="28"/>
      <c r="G22" s="33"/>
      <c r="H22" s="33"/>
      <c r="I22" s="33"/>
      <c r="J22" s="33"/>
      <c r="K22" s="33"/>
      <c r="L22" s="33"/>
      <c r="M22" s="33"/>
      <c r="N22" s="33"/>
    </row>
    <row r="23" spans="2:14" x14ac:dyDescent="0.3">
      <c r="B23" s="11">
        <v>12</v>
      </c>
      <c r="C23" s="1" t="s">
        <v>3</v>
      </c>
      <c r="D23" s="5">
        <v>188.6</v>
      </c>
      <c r="E23" s="5">
        <v>188.6</v>
      </c>
      <c r="F23" s="61">
        <v>188.6</v>
      </c>
      <c r="G23" s="33"/>
      <c r="H23" s="33"/>
      <c r="I23" s="33"/>
      <c r="J23" s="33"/>
      <c r="K23" s="33"/>
      <c r="L23" s="33"/>
      <c r="M23" s="33"/>
      <c r="N23" s="33"/>
    </row>
    <row r="24" spans="2:14" x14ac:dyDescent="0.3">
      <c r="B24" s="10">
        <v>13</v>
      </c>
      <c r="C24" t="s">
        <v>39</v>
      </c>
      <c r="D24" s="7"/>
      <c r="E24" s="7"/>
      <c r="F24" s="60"/>
      <c r="G24" s="33"/>
      <c r="H24" s="33"/>
      <c r="I24" s="33"/>
      <c r="J24" s="33"/>
      <c r="K24" s="33"/>
      <c r="L24" s="33"/>
      <c r="M24" s="33"/>
      <c r="N24" s="33"/>
    </row>
    <row r="25" spans="2:14" x14ac:dyDescent="0.3">
      <c r="B25" s="10">
        <v>14</v>
      </c>
      <c r="C25" t="s">
        <v>40</v>
      </c>
      <c r="D25" s="7">
        <v>0</v>
      </c>
      <c r="E25" s="7">
        <v>0</v>
      </c>
      <c r="F25" s="60">
        <v>0</v>
      </c>
      <c r="G25" s="33"/>
      <c r="H25" s="33"/>
      <c r="I25" s="33"/>
      <c r="J25" s="33"/>
      <c r="K25" s="33"/>
      <c r="L25" s="33"/>
      <c r="M25" s="33"/>
      <c r="N25" s="33"/>
    </row>
    <row r="26" spans="2:14" x14ac:dyDescent="0.3">
      <c r="B26" s="10">
        <v>15</v>
      </c>
      <c r="C26" t="s">
        <v>4</v>
      </c>
      <c r="D26" s="7">
        <v>0</v>
      </c>
      <c r="E26" s="7">
        <v>0</v>
      </c>
      <c r="F26" s="60">
        <v>0</v>
      </c>
      <c r="G26" s="33"/>
      <c r="H26" s="33"/>
      <c r="I26" s="33"/>
      <c r="J26" s="33"/>
      <c r="K26" s="33"/>
      <c r="L26" s="33"/>
      <c r="M26" s="33"/>
      <c r="N26" s="33"/>
    </row>
    <row r="27" spans="2:14" x14ac:dyDescent="0.3">
      <c r="B27" s="10">
        <v>16</v>
      </c>
      <c r="C27" t="s">
        <v>41</v>
      </c>
      <c r="D27" s="7"/>
      <c r="E27" s="7"/>
      <c r="F27" s="60"/>
      <c r="G27" s="33"/>
      <c r="H27" s="33"/>
      <c r="I27" s="33"/>
      <c r="J27" s="33"/>
      <c r="K27" s="33"/>
      <c r="L27" s="33"/>
      <c r="M27" s="33"/>
      <c r="N27" s="33"/>
    </row>
    <row r="28" spans="2:14" x14ac:dyDescent="0.3">
      <c r="B28" s="10">
        <v>17</v>
      </c>
      <c r="C28" t="s">
        <v>42</v>
      </c>
      <c r="D28" s="7"/>
      <c r="E28" s="7"/>
      <c r="F28" s="60">
        <v>0</v>
      </c>
      <c r="G28" s="33"/>
      <c r="H28" s="33"/>
      <c r="I28" s="33"/>
      <c r="J28" s="33"/>
      <c r="K28" s="33"/>
      <c r="L28" s="33"/>
      <c r="M28" s="33"/>
      <c r="N28" s="33"/>
    </row>
    <row r="29" spans="2:14" x14ac:dyDescent="0.3">
      <c r="B29" s="10">
        <v>18</v>
      </c>
      <c r="C29" t="s">
        <v>43</v>
      </c>
      <c r="D29" s="7">
        <v>0</v>
      </c>
      <c r="E29" s="7"/>
      <c r="F29" s="60"/>
      <c r="G29" s="33"/>
      <c r="H29" s="33"/>
      <c r="I29" s="33"/>
      <c r="J29" s="33"/>
      <c r="K29" s="33"/>
      <c r="L29" s="33"/>
      <c r="M29" s="33"/>
      <c r="N29" s="33"/>
    </row>
    <row r="30" spans="2:14" x14ac:dyDescent="0.3">
      <c r="B30" s="10">
        <v>19</v>
      </c>
      <c r="C30" t="s">
        <v>44</v>
      </c>
      <c r="D30" s="7">
        <f>SUM(D23:D29)</f>
        <v>188.6</v>
      </c>
      <c r="E30" s="7">
        <f t="shared" ref="E30:F30" si="3">SUM(E23:E29)</f>
        <v>188.6</v>
      </c>
      <c r="F30" s="14">
        <f t="shared" si="3"/>
        <v>188.6</v>
      </c>
      <c r="G30" s="33"/>
      <c r="H30" s="33"/>
      <c r="I30" s="33"/>
      <c r="J30" s="52"/>
      <c r="K30" s="33"/>
      <c r="L30" s="33"/>
      <c r="M30" s="33"/>
      <c r="N30" s="33"/>
    </row>
    <row r="31" spans="2:14" x14ac:dyDescent="0.3">
      <c r="B31" s="10">
        <v>20</v>
      </c>
      <c r="C31" t="s">
        <v>19</v>
      </c>
      <c r="D31" s="79">
        <f>IF(D19=0,0,D30/D19)</f>
        <v>1.0000000000000002</v>
      </c>
      <c r="E31" s="79">
        <f t="shared" ref="E31:F31" si="4">IF(E19=0,0,E30/E19)</f>
        <v>0.45977571916138471</v>
      </c>
      <c r="F31" s="70">
        <f t="shared" si="4"/>
        <v>0.61734860883797049</v>
      </c>
      <c r="G31" s="56">
        <v>0</v>
      </c>
      <c r="H31" s="56">
        <f t="shared" ref="H31:J31" si="5">IF(D31&gt;80%,10,IF(D31&gt;65%,11,IF(D31&gt;50%,12,IF(D31&gt;30%,13,14))))</f>
        <v>10</v>
      </c>
      <c r="I31" s="56">
        <f t="shared" si="5"/>
        <v>13</v>
      </c>
      <c r="J31" s="56">
        <f t="shared" si="5"/>
        <v>12</v>
      </c>
      <c r="K31" s="56">
        <f>IF(G31&gt;80%,10,IF(G31&gt;65%,11,IF(G31&gt;50%,12,IF(G31&gt;30%,13,14))))</f>
        <v>14</v>
      </c>
      <c r="L31" s="33"/>
      <c r="M31" s="33"/>
      <c r="N31" s="33"/>
    </row>
    <row r="32" spans="2:14" x14ac:dyDescent="0.3">
      <c r="B32" s="12"/>
      <c r="C32" s="2"/>
      <c r="D32" s="8"/>
      <c r="E32" s="8"/>
      <c r="F32" s="17"/>
      <c r="G32" s="33"/>
      <c r="H32" s="33"/>
      <c r="I32" s="33"/>
      <c r="J32" s="33"/>
      <c r="K32" s="33"/>
      <c r="L32" s="33"/>
      <c r="M32" s="33"/>
      <c r="N32" s="33"/>
    </row>
    <row r="33" spans="2:19" ht="18" x14ac:dyDescent="0.35">
      <c r="B33" s="27"/>
      <c r="C33" s="78" t="s">
        <v>6</v>
      </c>
      <c r="D33" s="77"/>
      <c r="E33" s="77"/>
      <c r="F33" s="28"/>
      <c r="G33" s="33"/>
      <c r="H33" s="33"/>
      <c r="I33" s="33"/>
      <c r="J33" s="33"/>
      <c r="K33" s="33"/>
      <c r="L33" s="33"/>
      <c r="M33" s="33"/>
      <c r="N33" s="33"/>
    </row>
    <row r="34" spans="2:19" x14ac:dyDescent="0.3">
      <c r="B34" s="27"/>
      <c r="C34" s="75"/>
      <c r="D34" s="77"/>
      <c r="E34" s="77"/>
      <c r="F34" s="28"/>
      <c r="G34" s="33"/>
      <c r="H34" s="33"/>
      <c r="I34" s="33"/>
      <c r="J34" s="33"/>
      <c r="K34" s="33"/>
      <c r="L34" s="33"/>
      <c r="M34" s="33"/>
      <c r="N34" s="33"/>
    </row>
    <row r="35" spans="2:19" x14ac:dyDescent="0.3">
      <c r="B35" s="11">
        <v>21</v>
      </c>
      <c r="C35" s="1" t="s">
        <v>7</v>
      </c>
      <c r="D35" s="5">
        <v>2550000</v>
      </c>
      <c r="E35" s="5">
        <v>2550000</v>
      </c>
      <c r="F35" s="13">
        <v>2550000</v>
      </c>
      <c r="G35" s="33"/>
      <c r="H35" s="33"/>
      <c r="I35" s="33"/>
      <c r="J35" s="33"/>
      <c r="K35" s="33"/>
      <c r="L35" s="33"/>
      <c r="M35" s="33"/>
      <c r="N35" s="33"/>
    </row>
    <row r="36" spans="2:19" x14ac:dyDescent="0.3">
      <c r="B36" s="10">
        <v>22</v>
      </c>
      <c r="C36" t="s">
        <v>48</v>
      </c>
      <c r="D36" s="7">
        <v>280000</v>
      </c>
      <c r="E36" s="7">
        <v>280000</v>
      </c>
      <c r="F36" s="14">
        <v>280000</v>
      </c>
      <c r="G36" s="33"/>
      <c r="H36" s="33"/>
      <c r="I36" s="33"/>
      <c r="J36" s="33"/>
      <c r="K36" s="33"/>
      <c r="L36" s="33"/>
      <c r="M36" s="33"/>
      <c r="N36" s="33"/>
    </row>
    <row r="37" spans="2:19" x14ac:dyDescent="0.3">
      <c r="B37" s="10">
        <v>23</v>
      </c>
      <c r="C37" t="s">
        <v>8</v>
      </c>
      <c r="D37" s="7">
        <v>275000</v>
      </c>
      <c r="E37" s="7">
        <v>275000</v>
      </c>
      <c r="F37" s="20">
        <v>275000</v>
      </c>
      <c r="G37" s="33"/>
      <c r="H37" s="33"/>
      <c r="I37" s="33"/>
      <c r="J37" s="33"/>
      <c r="K37" s="33"/>
      <c r="L37" s="33"/>
      <c r="M37" s="33"/>
      <c r="N37" s="33"/>
    </row>
    <row r="38" spans="2:19" x14ac:dyDescent="0.3">
      <c r="B38" s="12">
        <v>24</v>
      </c>
      <c r="C38" s="2" t="s">
        <v>13</v>
      </c>
      <c r="D38" s="9">
        <f>D35-D36-D37</f>
        <v>1995000</v>
      </c>
      <c r="E38" s="9">
        <f t="shared" ref="E38:F38" si="6">E35-E36-E37</f>
        <v>1995000</v>
      </c>
      <c r="F38" s="18">
        <f t="shared" si="6"/>
        <v>1995000</v>
      </c>
      <c r="G38" s="33"/>
      <c r="H38" s="33"/>
      <c r="I38" s="33"/>
      <c r="J38" s="33"/>
      <c r="K38" s="33"/>
      <c r="L38" s="33"/>
      <c r="M38" s="33"/>
      <c r="N38" s="33"/>
    </row>
    <row r="39" spans="2:19" ht="18.600000000000001" thickBot="1" x14ac:dyDescent="0.4">
      <c r="B39" s="27"/>
      <c r="C39" s="75"/>
      <c r="D39" s="67">
        <f>D17/D9</f>
        <v>0.46628131021194597</v>
      </c>
      <c r="E39" s="29"/>
      <c r="F39" s="28"/>
      <c r="G39" s="33"/>
      <c r="H39" s="33"/>
      <c r="I39" s="52"/>
      <c r="J39" s="33"/>
      <c r="K39" s="33"/>
      <c r="L39" s="33"/>
      <c r="M39" s="33"/>
      <c r="N39" s="33"/>
      <c r="S39" s="19"/>
    </row>
    <row r="40" spans="2:19" ht="18" x14ac:dyDescent="0.35">
      <c r="B40" s="27"/>
      <c r="C40" s="78" t="s">
        <v>9</v>
      </c>
      <c r="D40" s="68"/>
      <c r="E40" s="29"/>
      <c r="F40" s="28"/>
      <c r="G40" s="33"/>
      <c r="H40" s="33"/>
      <c r="I40" s="52"/>
      <c r="J40" s="33"/>
      <c r="K40" s="33"/>
      <c r="L40" s="33"/>
      <c r="M40" s="33"/>
      <c r="N40" s="33"/>
    </row>
    <row r="41" spans="2:19" x14ac:dyDescent="0.3">
      <c r="B41" s="27"/>
      <c r="C41" s="75"/>
      <c r="D41" s="69">
        <f>TRUNC(D39,4)</f>
        <v>0.4662</v>
      </c>
      <c r="E41" s="29"/>
      <c r="F41" s="28"/>
      <c r="G41" s="33"/>
      <c r="H41" s="33"/>
      <c r="I41" s="33"/>
      <c r="J41" s="33"/>
      <c r="K41" s="33"/>
      <c r="L41" s="33"/>
      <c r="M41" s="33"/>
      <c r="N41" s="33"/>
    </row>
    <row r="42" spans="2:19" x14ac:dyDescent="0.3">
      <c r="B42" s="11">
        <v>25</v>
      </c>
      <c r="C42" s="1" t="s">
        <v>12</v>
      </c>
      <c r="D42" s="5">
        <f>D41*D38</f>
        <v>930069</v>
      </c>
      <c r="E42" s="5">
        <f>ROUND((E17/E9),4)*E38</f>
        <v>1995000</v>
      </c>
      <c r="F42" s="13">
        <f>ROUND((F17/F9),4)*F38</f>
        <v>1491861</v>
      </c>
      <c r="G42" s="33"/>
      <c r="H42" s="33"/>
      <c r="I42" s="33"/>
      <c r="J42" s="53"/>
      <c r="K42" s="33"/>
      <c r="L42" s="33"/>
      <c r="M42" s="33"/>
      <c r="N42" s="33"/>
    </row>
    <row r="43" spans="2:19" x14ac:dyDescent="0.3">
      <c r="B43" s="10">
        <v>26</v>
      </c>
      <c r="C43" t="s">
        <v>14</v>
      </c>
      <c r="D43" s="7">
        <f>F70</f>
        <v>0.1</v>
      </c>
      <c r="E43" s="7">
        <f>F71</f>
        <v>2.2999999999999998</v>
      </c>
      <c r="F43" s="15">
        <f>F72</f>
        <v>1.3</v>
      </c>
      <c r="G43" s="33"/>
      <c r="H43" s="33"/>
      <c r="I43" s="52"/>
      <c r="J43" s="33"/>
      <c r="K43" s="33"/>
      <c r="L43" s="33"/>
      <c r="M43" s="33"/>
      <c r="N43" s="33"/>
    </row>
    <row r="44" spans="2:19" x14ac:dyDescent="0.3">
      <c r="B44" s="12">
        <v>27</v>
      </c>
      <c r="C44" s="2" t="s">
        <v>21</v>
      </c>
      <c r="D44" s="9">
        <f>IF(D45&gt;10,D45,10)</f>
        <v>930.06900000000007</v>
      </c>
      <c r="E44" s="9">
        <f t="shared" ref="E44:F44" si="7">E42*E43/100</f>
        <v>45885</v>
      </c>
      <c r="F44" s="18">
        <f t="shared" si="7"/>
        <v>19394.192999999999</v>
      </c>
      <c r="G44" s="33"/>
      <c r="H44" s="33"/>
      <c r="I44" s="33"/>
      <c r="J44" s="33"/>
      <c r="K44" s="33"/>
      <c r="L44" s="33"/>
      <c r="M44" s="33"/>
      <c r="N44" s="33"/>
    </row>
    <row r="45" spans="2:19" x14ac:dyDescent="0.3">
      <c r="B45" s="10"/>
      <c r="D45" s="59">
        <f>(D42*D43)/100</f>
        <v>930.06900000000007</v>
      </c>
      <c r="E45" s="7"/>
      <c r="F45" s="16"/>
      <c r="G45" s="33"/>
      <c r="H45" s="33"/>
      <c r="I45" s="33"/>
      <c r="J45" s="33"/>
      <c r="K45" s="33"/>
      <c r="L45" s="33"/>
      <c r="M45" s="33"/>
      <c r="N45" s="33"/>
    </row>
    <row r="46" spans="2:19" ht="18.600000000000001" thickBot="1" x14ac:dyDescent="0.4">
      <c r="B46" s="30"/>
      <c r="C46" s="31" t="s">
        <v>46</v>
      </c>
      <c r="D46" s="32">
        <v>0</v>
      </c>
      <c r="E46" s="57">
        <f>E44-D44</f>
        <v>44954.930999999997</v>
      </c>
      <c r="F46" s="58">
        <f>IF((F44-D44)&gt;0,(F44-D44),0)</f>
        <v>18464.124</v>
      </c>
      <c r="G46" s="33"/>
      <c r="H46" s="33"/>
      <c r="I46" s="33"/>
      <c r="J46" s="33"/>
      <c r="K46" s="33"/>
      <c r="L46" s="33"/>
      <c r="M46" s="33"/>
      <c r="N46" s="33"/>
    </row>
    <row r="47" spans="2:19" x14ac:dyDescent="0.3">
      <c r="D47" s="6"/>
      <c r="E47" s="33"/>
      <c r="F47" s="33"/>
      <c r="G47" s="33"/>
      <c r="H47" s="33"/>
      <c r="I47" s="33"/>
      <c r="J47" s="33"/>
      <c r="K47" s="33"/>
      <c r="L47" s="33"/>
      <c r="M47" s="33"/>
      <c r="N47" s="33"/>
    </row>
    <row r="48" spans="2:19" x14ac:dyDescent="0.3">
      <c r="C48" s="6"/>
      <c r="D48" s="6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spans="3:14" x14ac:dyDescent="0.3">
      <c r="C49" s="6"/>
      <c r="D49" s="6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3:14" x14ac:dyDescent="0.3">
      <c r="C50" s="6"/>
      <c r="D50" s="6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3:14" x14ac:dyDescent="0.3">
      <c r="C51" s="6"/>
      <c r="D51" s="6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3:14" x14ac:dyDescent="0.3">
      <c r="C52" s="6"/>
      <c r="D52" s="6"/>
      <c r="E52" s="33"/>
      <c r="F52" s="33"/>
      <c r="G52" s="33"/>
      <c r="H52" s="33"/>
      <c r="I52" s="33"/>
      <c r="J52" s="33"/>
      <c r="K52" s="33"/>
      <c r="L52" s="33"/>
      <c r="M52" s="33"/>
      <c r="N52" s="33"/>
    </row>
    <row r="53" spans="3:14" x14ac:dyDescent="0.3">
      <c r="C53" s="6"/>
      <c r="D53" s="6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3:14" x14ac:dyDescent="0.3">
      <c r="C54" s="6"/>
      <c r="D54" s="6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3:14" x14ac:dyDescent="0.3">
      <c r="C55" s="6"/>
      <c r="D55" s="6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3:14" x14ac:dyDescent="0.3">
      <c r="C56" s="6"/>
      <c r="D56" s="6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3:14" x14ac:dyDescent="0.3"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3:14" x14ac:dyDescent="0.3">
      <c r="C58" s="56"/>
      <c r="D58" s="56"/>
      <c r="E58" s="56" t="s">
        <v>29</v>
      </c>
      <c r="F58" s="56"/>
      <c r="G58" s="56"/>
      <c r="H58" s="56"/>
      <c r="I58" s="56"/>
      <c r="J58" s="33"/>
      <c r="K58" s="33"/>
      <c r="L58" s="33"/>
      <c r="M58" s="33"/>
      <c r="N58" s="33"/>
    </row>
    <row r="59" spans="3:14" x14ac:dyDescent="0.3">
      <c r="C59" s="56" t="s">
        <v>30</v>
      </c>
      <c r="D59" s="56"/>
      <c r="E59" s="56">
        <v>80</v>
      </c>
      <c r="F59" s="56" t="s">
        <v>26</v>
      </c>
      <c r="G59" s="56" t="s">
        <v>27</v>
      </c>
      <c r="H59" s="56" t="s">
        <v>28</v>
      </c>
      <c r="I59" s="56">
        <v>30</v>
      </c>
      <c r="J59" s="33"/>
      <c r="K59" s="33"/>
      <c r="L59" s="33"/>
      <c r="M59" s="33"/>
      <c r="N59" s="33"/>
    </row>
    <row r="60" spans="3:14" x14ac:dyDescent="0.3">
      <c r="C60" s="56" t="s">
        <v>31</v>
      </c>
      <c r="D60" s="56"/>
      <c r="E60" s="56">
        <v>10</v>
      </c>
      <c r="F60" s="56">
        <v>11</v>
      </c>
      <c r="G60" s="56">
        <v>12</v>
      </c>
      <c r="H60" s="56">
        <v>13</v>
      </c>
      <c r="I60" s="56">
        <v>14</v>
      </c>
      <c r="J60" s="33"/>
      <c r="K60" s="33"/>
      <c r="L60" s="33"/>
      <c r="M60" s="33"/>
      <c r="N60" s="33"/>
    </row>
    <row r="61" spans="3:14" x14ac:dyDescent="0.3">
      <c r="C61" s="56">
        <v>50</v>
      </c>
      <c r="D61" s="56">
        <v>1</v>
      </c>
      <c r="E61" s="56">
        <v>0.03</v>
      </c>
      <c r="F61" s="56">
        <v>0.2</v>
      </c>
      <c r="G61" s="56">
        <v>0.4</v>
      </c>
      <c r="H61" s="56">
        <v>0.7</v>
      </c>
      <c r="I61" s="56">
        <v>1</v>
      </c>
      <c r="J61" s="33"/>
      <c r="K61" s="33"/>
      <c r="L61" s="33"/>
      <c r="M61" s="33"/>
      <c r="N61" s="33"/>
    </row>
    <row r="62" spans="3:14" x14ac:dyDescent="0.3">
      <c r="C62" s="56" t="s">
        <v>22</v>
      </c>
      <c r="D62" s="56">
        <v>2</v>
      </c>
      <c r="E62" s="56">
        <v>7.0000000000000007E-2</v>
      </c>
      <c r="F62" s="56">
        <v>0.4</v>
      </c>
      <c r="G62" s="56">
        <v>0.8</v>
      </c>
      <c r="H62" s="56">
        <v>1.4</v>
      </c>
      <c r="I62" s="56">
        <v>2</v>
      </c>
      <c r="J62" s="33"/>
      <c r="K62" s="33"/>
      <c r="L62" s="33"/>
      <c r="M62" s="33"/>
      <c r="N62" s="33"/>
    </row>
    <row r="63" spans="3:14" x14ac:dyDescent="0.3">
      <c r="C63" s="56" t="s">
        <v>23</v>
      </c>
      <c r="D63" s="56">
        <v>3</v>
      </c>
      <c r="E63" s="56">
        <v>0.1</v>
      </c>
      <c r="F63" s="56">
        <v>0.6</v>
      </c>
      <c r="G63" s="56">
        <v>1.3</v>
      </c>
      <c r="H63" s="56">
        <v>2.2999999999999998</v>
      </c>
      <c r="I63" s="56">
        <v>3.3</v>
      </c>
      <c r="J63" s="33"/>
      <c r="K63" s="33"/>
      <c r="L63" s="33"/>
      <c r="M63" s="33"/>
      <c r="N63" s="33"/>
    </row>
    <row r="64" spans="3:14" x14ac:dyDescent="0.3">
      <c r="C64" s="56" t="s">
        <v>24</v>
      </c>
      <c r="D64" s="56">
        <v>4</v>
      </c>
      <c r="E64" s="56">
        <v>0.15</v>
      </c>
      <c r="F64" s="56">
        <v>0.85</v>
      </c>
      <c r="G64" s="56">
        <v>1.9</v>
      </c>
      <c r="H64" s="56">
        <v>3.3</v>
      </c>
      <c r="I64" s="56">
        <v>4.7</v>
      </c>
      <c r="J64" s="33"/>
      <c r="K64" s="33"/>
      <c r="L64" s="33"/>
      <c r="M64" s="33"/>
      <c r="N64" s="33"/>
    </row>
    <row r="65" spans="3:14" x14ac:dyDescent="0.3">
      <c r="C65" s="56" t="s">
        <v>25</v>
      </c>
      <c r="D65" s="56">
        <v>5</v>
      </c>
      <c r="E65" s="56">
        <v>0.3</v>
      </c>
      <c r="F65" s="56">
        <v>1.6</v>
      </c>
      <c r="G65" s="56">
        <v>3.4</v>
      </c>
      <c r="H65" s="56">
        <v>6</v>
      </c>
      <c r="I65" s="56">
        <v>8.6</v>
      </c>
      <c r="J65" s="33"/>
      <c r="K65" s="33"/>
      <c r="L65" s="33"/>
      <c r="M65" s="33"/>
      <c r="N65" s="33"/>
    </row>
    <row r="66" spans="3:14" x14ac:dyDescent="0.3">
      <c r="C66" s="56">
        <v>5000</v>
      </c>
      <c r="D66" s="56">
        <v>6</v>
      </c>
      <c r="E66" s="56">
        <v>0.45</v>
      </c>
      <c r="F66" s="56">
        <v>3</v>
      </c>
      <c r="G66" s="56">
        <v>6.4</v>
      </c>
      <c r="H66" s="56">
        <v>12</v>
      </c>
      <c r="I66" s="56">
        <v>20</v>
      </c>
    </row>
    <row r="67" spans="3:14" x14ac:dyDescent="0.3">
      <c r="C67" s="56"/>
      <c r="D67" s="56"/>
      <c r="E67" s="56"/>
      <c r="F67" s="56"/>
      <c r="G67" s="56"/>
      <c r="H67" s="56"/>
      <c r="I67" s="56"/>
    </row>
    <row r="68" spans="3:14" x14ac:dyDescent="0.3">
      <c r="C68" s="56"/>
      <c r="D68" s="56"/>
      <c r="E68" s="56"/>
      <c r="F68" s="56"/>
      <c r="G68" s="56"/>
      <c r="H68" s="56"/>
      <c r="I68" s="56"/>
    </row>
    <row r="69" spans="3:14" x14ac:dyDescent="0.3">
      <c r="C69" s="56"/>
      <c r="D69" s="56"/>
      <c r="E69" s="56"/>
      <c r="F69" s="56"/>
      <c r="G69" s="56"/>
      <c r="H69" s="56"/>
      <c r="I69" s="56"/>
    </row>
    <row r="70" spans="3:14" x14ac:dyDescent="0.3">
      <c r="C70" s="56">
        <f>D70+1</f>
        <v>4</v>
      </c>
      <c r="D70" s="56">
        <f>H9</f>
        <v>3</v>
      </c>
      <c r="E70" s="56">
        <f>H31</f>
        <v>10</v>
      </c>
      <c r="F70" s="56">
        <f>HLOOKUP(E70,$E$60:$I$66,C70,1)</f>
        <v>0.1</v>
      </c>
      <c r="G70" s="56"/>
      <c r="H70" s="56"/>
      <c r="I70" s="56"/>
    </row>
    <row r="71" spans="3:14" x14ac:dyDescent="0.3">
      <c r="C71" s="56">
        <f t="shared" ref="C71:C73" si="8">D71+1</f>
        <v>4</v>
      </c>
      <c r="D71" s="56">
        <f>I9</f>
        <v>3</v>
      </c>
      <c r="E71" s="56">
        <f>I31</f>
        <v>13</v>
      </c>
      <c r="F71" s="56">
        <f t="shared" ref="F71:F73" si="9">HLOOKUP(E71,$E$60:$I$66,C71,1)</f>
        <v>2.2999999999999998</v>
      </c>
      <c r="G71" s="56"/>
      <c r="H71" s="56"/>
      <c r="I71" s="56"/>
    </row>
    <row r="72" spans="3:14" x14ac:dyDescent="0.3">
      <c r="C72" s="56">
        <f t="shared" si="8"/>
        <v>4</v>
      </c>
      <c r="D72" s="56">
        <f>J9</f>
        <v>3</v>
      </c>
      <c r="E72" s="56">
        <f>J31</f>
        <v>12</v>
      </c>
      <c r="F72" s="56">
        <f t="shared" si="9"/>
        <v>1.3</v>
      </c>
      <c r="G72" s="56"/>
      <c r="H72" s="56"/>
      <c r="I72" s="56"/>
    </row>
    <row r="73" spans="3:14" x14ac:dyDescent="0.3">
      <c r="C73" s="56">
        <f t="shared" si="8"/>
        <v>2</v>
      </c>
      <c r="D73" s="56">
        <f>K9</f>
        <v>1</v>
      </c>
      <c r="E73" s="56">
        <f>K31</f>
        <v>14</v>
      </c>
      <c r="F73" s="56">
        <f t="shared" si="9"/>
        <v>1</v>
      </c>
      <c r="G73" s="56"/>
      <c r="H73" s="56"/>
      <c r="I73" s="56"/>
    </row>
  </sheetData>
  <mergeCells count="3">
    <mergeCell ref="C2:F2"/>
    <mergeCell ref="J2:L2"/>
    <mergeCell ref="C5:E5"/>
  </mergeCells>
  <dataValidations count="2">
    <dataValidation operator="equal" allowBlank="1" showInputMessage="1" showErrorMessage="1" sqref="D35:F41 D3:E4 C5:E5 D9:F16 D18:F18 D23:F29 E31:F31 B3 G35:I46 C4 C2 E47:F49" xr:uid="{C3F8CEBB-C9FC-451A-B2AA-51BEC18E5E1F}"/>
    <dataValidation type="decimal" operator="equal" allowBlank="1" showInputMessage="1" showErrorMessage="1" sqref="S39 C1:F1 C6:C76 D6:E8 F3:F8 D17:F17 D19:F22 D31 D30:F30 D32:F34 J1:M76 G1:I34 B1:B2 B4:B76 E50:F76 G47:I76 D47:D76 D42:F46" xr:uid="{24B0278B-8C7C-4FB5-9A09-EA452FECA9FE}">
      <formula1>0.01</formula1>
    </dataValidation>
  </dataValidations>
  <pageMargins left="0.11811023622047245" right="0.31496062992125984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5:Q77"/>
  <sheetViews>
    <sheetView topLeftCell="A49" workbookViewId="0">
      <selection activeCell="H75" sqref="H75"/>
    </sheetView>
  </sheetViews>
  <sheetFormatPr defaultRowHeight="14.4" x14ac:dyDescent="0.3"/>
  <cols>
    <col min="2" max="2" width="23.109375" customWidth="1"/>
    <col min="3" max="3" width="20.5546875" bestFit="1" customWidth="1"/>
    <col min="6" max="6" width="12.109375" customWidth="1"/>
    <col min="7" max="7" width="13.33203125" customWidth="1"/>
    <col min="8" max="8" width="13" customWidth="1"/>
    <col min="9" max="9" width="11.88671875" customWidth="1"/>
  </cols>
  <sheetData>
    <row r="55" spans="1:17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7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7" ht="15" thickBot="1" x14ac:dyDescent="0.3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3"/>
    </row>
    <row r="58" spans="1:17" ht="21" x14ac:dyDescent="0.4">
      <c r="A58" s="34"/>
      <c r="B58" s="34"/>
      <c r="C58" s="35"/>
      <c r="D58" s="36"/>
      <c r="E58" s="84" t="s">
        <v>29</v>
      </c>
      <c r="F58" s="84"/>
      <c r="G58" s="84"/>
      <c r="H58" s="84"/>
      <c r="I58" s="85"/>
      <c r="J58" s="34"/>
      <c r="K58" s="33"/>
      <c r="Q58" s="40" t="s">
        <v>50</v>
      </c>
    </row>
    <row r="59" spans="1:17" ht="23.4" x14ac:dyDescent="0.45">
      <c r="A59" s="34"/>
      <c r="B59" s="37"/>
      <c r="C59" s="38" t="s">
        <v>30</v>
      </c>
      <c r="D59" s="39"/>
      <c r="E59" s="40" t="s">
        <v>50</v>
      </c>
      <c r="F59" s="41" t="s">
        <v>26</v>
      </c>
      <c r="G59" s="41" t="s">
        <v>27</v>
      </c>
      <c r="H59" s="41" t="s">
        <v>28</v>
      </c>
      <c r="I59" s="42">
        <v>30</v>
      </c>
      <c r="J59" s="37"/>
      <c r="K59" s="33"/>
    </row>
    <row r="60" spans="1:17" ht="21.6" thickBot="1" x14ac:dyDescent="0.45">
      <c r="A60" s="34"/>
      <c r="B60" s="34"/>
      <c r="C60" s="43" t="s">
        <v>31</v>
      </c>
      <c r="D60" s="44"/>
      <c r="E60" s="62">
        <v>10</v>
      </c>
      <c r="F60" s="63">
        <v>11</v>
      </c>
      <c r="G60" s="63">
        <v>12</v>
      </c>
      <c r="H60" s="63">
        <v>13</v>
      </c>
      <c r="I60" s="64">
        <v>14</v>
      </c>
      <c r="J60" s="37"/>
      <c r="K60" s="33"/>
    </row>
    <row r="61" spans="1:17" ht="21" x14ac:dyDescent="0.4">
      <c r="A61" s="34"/>
      <c r="B61" s="34"/>
      <c r="C61" s="45">
        <v>50</v>
      </c>
      <c r="D61" s="65">
        <v>1</v>
      </c>
      <c r="E61" s="46">
        <v>0.03</v>
      </c>
      <c r="F61" s="46">
        <v>0.2</v>
      </c>
      <c r="G61" s="46">
        <v>0.4</v>
      </c>
      <c r="H61" s="46">
        <v>0.7</v>
      </c>
      <c r="I61" s="47">
        <v>1</v>
      </c>
      <c r="J61" s="37"/>
      <c r="K61" s="33"/>
    </row>
    <row r="62" spans="1:17" ht="21" x14ac:dyDescent="0.4">
      <c r="A62" s="34"/>
      <c r="B62" s="34"/>
      <c r="C62" s="45" t="s">
        <v>22</v>
      </c>
      <c r="D62" s="63">
        <v>2</v>
      </c>
      <c r="E62" s="46">
        <v>7.0000000000000007E-2</v>
      </c>
      <c r="F62" s="46">
        <v>0.4</v>
      </c>
      <c r="G62" s="46">
        <v>0.8</v>
      </c>
      <c r="H62" s="46">
        <v>1.4</v>
      </c>
      <c r="I62" s="47">
        <v>2</v>
      </c>
      <c r="J62" s="37"/>
      <c r="K62" s="33"/>
    </row>
    <row r="63" spans="1:17" ht="21" x14ac:dyDescent="0.4">
      <c r="A63" s="34"/>
      <c r="B63" s="34"/>
      <c r="C63" s="45" t="s">
        <v>23</v>
      </c>
      <c r="D63" s="63">
        <v>3</v>
      </c>
      <c r="E63" s="46">
        <v>0.1</v>
      </c>
      <c r="F63" s="46">
        <v>0.6</v>
      </c>
      <c r="G63" s="46">
        <v>1.3</v>
      </c>
      <c r="H63" s="46">
        <v>2.2999999999999998</v>
      </c>
      <c r="I63" s="47">
        <v>3.3</v>
      </c>
      <c r="J63" s="37"/>
      <c r="K63" s="33"/>
    </row>
    <row r="64" spans="1:17" ht="21" x14ac:dyDescent="0.4">
      <c r="A64" s="34"/>
      <c r="B64" s="34"/>
      <c r="C64" s="45" t="s">
        <v>24</v>
      </c>
      <c r="D64" s="63">
        <v>4</v>
      </c>
      <c r="E64" s="46">
        <v>0.15</v>
      </c>
      <c r="F64" s="46">
        <v>0.85</v>
      </c>
      <c r="G64" s="46">
        <v>1.9</v>
      </c>
      <c r="H64" s="46">
        <v>3.3</v>
      </c>
      <c r="I64" s="47">
        <v>4.7</v>
      </c>
      <c r="J64" s="37"/>
      <c r="K64" s="33"/>
    </row>
    <row r="65" spans="1:11" ht="21" x14ac:dyDescent="0.4">
      <c r="A65" s="34"/>
      <c r="B65" s="34"/>
      <c r="C65" s="45" t="s">
        <v>25</v>
      </c>
      <c r="D65" s="63">
        <v>5</v>
      </c>
      <c r="E65" s="46">
        <v>0.3</v>
      </c>
      <c r="F65" s="46">
        <v>1.6</v>
      </c>
      <c r="G65" s="46">
        <v>3.4</v>
      </c>
      <c r="H65" s="46">
        <v>6</v>
      </c>
      <c r="I65" s="47">
        <v>8.6</v>
      </c>
      <c r="J65" s="37"/>
      <c r="K65" s="33"/>
    </row>
    <row r="66" spans="1:11" ht="21.6" thickBot="1" x14ac:dyDescent="0.45">
      <c r="A66" s="34"/>
      <c r="B66" s="34"/>
      <c r="C66" s="43">
        <v>5000</v>
      </c>
      <c r="D66" s="66">
        <v>6</v>
      </c>
      <c r="E66" s="48">
        <v>0.45</v>
      </c>
      <c r="F66" s="48">
        <v>3</v>
      </c>
      <c r="G66" s="48">
        <v>6.4</v>
      </c>
      <c r="H66" s="48">
        <v>12</v>
      </c>
      <c r="I66" s="49">
        <v>20</v>
      </c>
      <c r="J66" s="37"/>
      <c r="K66" s="33"/>
    </row>
    <row r="67" spans="1:11" ht="21" x14ac:dyDescent="0.4">
      <c r="A67" s="34"/>
      <c r="B67" s="37"/>
      <c r="C67" s="37"/>
      <c r="D67" s="37"/>
      <c r="E67" s="37"/>
      <c r="F67" s="37"/>
      <c r="G67" s="37"/>
      <c r="H67" s="37"/>
      <c r="I67" s="37"/>
      <c r="J67" s="37"/>
      <c r="K67" s="33"/>
    </row>
    <row r="68" spans="1:11" ht="21" x14ac:dyDescent="0.4">
      <c r="A68" s="33"/>
      <c r="B68" s="50"/>
      <c r="C68" s="50"/>
      <c r="D68" s="50"/>
      <c r="E68" s="50"/>
      <c r="F68" s="50"/>
      <c r="G68" s="50"/>
      <c r="H68" s="50"/>
      <c r="I68" s="50"/>
      <c r="J68" s="50"/>
      <c r="K68" s="33"/>
    </row>
    <row r="69" spans="1:11" ht="21" x14ac:dyDescent="0.4">
      <c r="A69" s="33"/>
      <c r="B69" s="50"/>
      <c r="C69" s="50"/>
      <c r="D69" s="50"/>
      <c r="E69" s="50"/>
      <c r="F69" s="50"/>
      <c r="G69" s="50"/>
      <c r="H69" s="50"/>
      <c r="I69" s="50"/>
      <c r="J69" s="50"/>
      <c r="K69" s="33"/>
    </row>
    <row r="70" spans="1:11" x14ac:dyDescent="0.3">
      <c r="A70" s="33"/>
      <c r="B70" s="33"/>
      <c r="C70" s="3" t="e">
        <f>D70+1</f>
        <v>#REF!</v>
      </c>
      <c r="D70" s="3" t="e">
        <f>#REF!</f>
        <v>#REF!</v>
      </c>
      <c r="E70" s="3" t="e">
        <f>#REF!</f>
        <v>#REF!</v>
      </c>
      <c r="F70" s="4" t="e">
        <f>HLOOKUP(E70,$E$60:$I$66,C70,1)</f>
        <v>#REF!</v>
      </c>
      <c r="G70" s="33"/>
      <c r="H70" s="33"/>
      <c r="I70" s="33"/>
      <c r="J70" s="33"/>
      <c r="K70" s="33"/>
    </row>
    <row r="71" spans="1:11" x14ac:dyDescent="0.3">
      <c r="A71" s="33"/>
      <c r="B71" s="33"/>
      <c r="C71" s="3" t="e">
        <f t="shared" ref="C71:C72" si="0">D71+1</f>
        <v>#REF!</v>
      </c>
      <c r="D71" s="3" t="e">
        <f>#REF!</f>
        <v>#REF!</v>
      </c>
      <c r="E71" s="3" t="e">
        <f>#REF!</f>
        <v>#REF!</v>
      </c>
      <c r="F71" s="4" t="e">
        <f t="shared" ref="F71" si="1">HLOOKUP(E71,$E$60:$I$66,C71,1)</f>
        <v>#REF!</v>
      </c>
      <c r="G71" s="33"/>
      <c r="H71" s="33"/>
      <c r="I71" s="33"/>
      <c r="J71" s="33"/>
      <c r="K71" s="33"/>
    </row>
    <row r="72" spans="1:11" x14ac:dyDescent="0.3">
      <c r="A72" s="33"/>
      <c r="B72" s="33"/>
      <c r="C72" s="3" t="e">
        <f t="shared" si="0"/>
        <v>#REF!</v>
      </c>
      <c r="D72" s="3" t="e">
        <f>#REF!</f>
        <v>#REF!</v>
      </c>
      <c r="E72" s="3" t="e">
        <f>#REF!</f>
        <v>#REF!</v>
      </c>
      <c r="F72" s="4" t="e">
        <f>HLOOKUP(E72,$E$60:$I$66,C72,1)</f>
        <v>#REF!</v>
      </c>
      <c r="G72" s="33"/>
      <c r="H72" s="33"/>
      <c r="I72" s="33"/>
      <c r="J72" s="33"/>
      <c r="K72" s="33"/>
    </row>
    <row r="73" spans="1:11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11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</row>
  </sheetData>
  <mergeCells count="1">
    <mergeCell ref="E58:I58"/>
  </mergeCells>
  <dataValidations count="2">
    <dataValidation type="list" allowBlank="1" showInputMessage="1" showErrorMessage="1" sqref="F74" xr:uid="{00000000-0002-0000-0100-000000000000}">
      <formula1>$C$71:$D$71</formula1>
    </dataValidation>
    <dataValidation type="decimal" operator="equal" allowBlank="1" showInputMessage="1" showErrorMessage="1" sqref="C57:D72 F57:I72 E57:E58 E60:E72" xr:uid="{00000000-0002-0000-0100-000001000000}">
      <formula1>0.001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5</vt:i4>
      </vt:variant>
    </vt:vector>
  </HeadingPairs>
  <TitlesOfParts>
    <vt:vector size="7" baseType="lpstr">
      <vt:lpstr>2019</vt:lpstr>
      <vt:lpstr>Alíquotas</vt:lpstr>
      <vt:lpstr>B_Camp10</vt:lpstr>
      <vt:lpstr>B_camp11</vt:lpstr>
      <vt:lpstr>B_camp12</vt:lpstr>
      <vt:lpstr>B_Camp13</vt:lpstr>
      <vt:lpstr>B_Camp14</vt:lpstr>
    </vt:vector>
  </TitlesOfParts>
  <Company>Secretaria de 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Denise do Socorro dos Santos Marinho</cp:lastModifiedBy>
  <cp:lastPrinted>2020-03-30T14:14:40Z</cp:lastPrinted>
  <dcterms:created xsi:type="dcterms:W3CDTF">2018-07-31T14:11:33Z</dcterms:created>
  <dcterms:modified xsi:type="dcterms:W3CDTF">2026-03-05T17:24:20Z</dcterms:modified>
</cp:coreProperties>
</file>